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ramanmr_groyyoind_onmicrosoft_com/Documents/Documents/Scan/Nitin Jain - Korea Trip - Sept'25/"/>
    </mc:Choice>
  </mc:AlternateContent>
  <xr:revisionPtr revIDLastSave="508" documentId="13_ncr:1_{ABC8D5A8-AB74-4C9D-B37F-4D317DF3FB7D}" xr6:coauthVersionLast="47" xr6:coauthVersionMax="47" xr10:uidLastSave="{EDCBAD75-DB5C-4370-AB19-BEA66C3D2AAF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3" i="1" l="1"/>
  <c r="E102" i="1"/>
  <c r="E97" i="1"/>
  <c r="E99" i="1"/>
  <c r="E29" i="1"/>
  <c r="E89" i="1"/>
  <c r="E88" i="1"/>
  <c r="E96" i="1"/>
  <c r="E95" i="1"/>
  <c r="E87" i="1"/>
  <c r="E90" i="1"/>
  <c r="E91" i="1"/>
  <c r="E92" i="1"/>
  <c r="E93" i="1"/>
  <c r="E94" i="1"/>
  <c r="E98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</calcChain>
</file>

<file path=xl/sharedStrings.xml><?xml version="1.0" encoding="utf-8"?>
<sst xmlns="http://schemas.openxmlformats.org/spreadsheetml/2006/main" count="211" uniqueCount="107">
  <si>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</si>
  <si>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</si>
  <si>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</si>
  <si>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</si>
  <si>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</si>
  <si>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</si>
  <si>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</si>
  <si>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</si>
  <si>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</si>
  <si>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</si>
  <si>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</si>
  <si>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</si>
  <si>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</si>
  <si>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</si>
  <si>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</si>
  <si>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</si>
  <si>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</si>
  <si>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</si>
  <si>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</si>
  <si>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</si>
  <si>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Nitin Jain</t>
  </si>
  <si>
    <t>Noida</t>
  </si>
  <si>
    <t>Sampling</t>
  </si>
  <si>
    <t>Sample Purchase (WON 540000)</t>
  </si>
  <si>
    <t>Sample Purchase (WON 228000)</t>
  </si>
  <si>
    <t>Sample Purchase (WON 190400)</t>
  </si>
  <si>
    <t>Sample Purchase (WON 180000)</t>
  </si>
  <si>
    <t>Sample Purchase (WON 170000)</t>
  </si>
  <si>
    <t>Sample Purchase (WON 112000)</t>
  </si>
  <si>
    <t>Sample Purchase (WON 91000)</t>
  </si>
  <si>
    <t>Sample Purchase (WON 75000)</t>
  </si>
  <si>
    <t>Sample Purchase (WON 20000)</t>
  </si>
  <si>
    <t>Sample Purchase (WON 69000)</t>
  </si>
  <si>
    <t>Sample Purchase (WON 244000)</t>
  </si>
  <si>
    <t>Sample Purchase (WON 200000)</t>
  </si>
  <si>
    <t>Sample Purchase (WON 172800)</t>
  </si>
  <si>
    <t>Sample Purchase (WON 29000)</t>
  </si>
  <si>
    <t>Sample Purchase (WON 15000)</t>
  </si>
  <si>
    <t>Sample Purchase (WON 41500)</t>
  </si>
  <si>
    <t>Sample Purchase (WON 1950)</t>
  </si>
  <si>
    <t>Sample Purchase (WON 360000)</t>
  </si>
  <si>
    <t>Sample Purchase (WON 108000)</t>
  </si>
  <si>
    <t>Sample Purchase (WON 55000)</t>
  </si>
  <si>
    <t>Sample Purchase (WON 46500)</t>
  </si>
  <si>
    <t>Sample Purchase (WON 12000)</t>
  </si>
  <si>
    <t>Sample Purchase (WON 9900)</t>
  </si>
  <si>
    <t>Sample Purchase (WON 4500)</t>
  </si>
  <si>
    <t>Sample Purchase (WON 79600)</t>
  </si>
  <si>
    <t>Sample Purchase (WON 102900)</t>
  </si>
  <si>
    <t>Sample Purchase (WON 60000)</t>
  </si>
  <si>
    <t>Sample Purchase (WON 298000)</t>
  </si>
  <si>
    <t>Sample Purchase (WON 4250)</t>
  </si>
  <si>
    <t>Sample Purchase (WON 246000)</t>
  </si>
  <si>
    <t>Sample Purchase (WON 230200)</t>
  </si>
  <si>
    <t>Sample Purchase (WON 132800)</t>
  </si>
  <si>
    <t>Sample Purchase (WON 99000)</t>
  </si>
  <si>
    <t>Sample Purchase (WON 67000)</t>
  </si>
  <si>
    <t>Sample Purchase (WON 42000)</t>
  </si>
  <si>
    <t>Sample Purchase (WON 59000)</t>
  </si>
  <si>
    <t>Sample Purchase (WON 50000)</t>
  </si>
  <si>
    <t>Sample Purchase (WON 14000)</t>
  </si>
  <si>
    <t>Sample Purchase (WON 33000)</t>
  </si>
  <si>
    <t>Sample Purchase (WON 110000)</t>
  </si>
  <si>
    <t>Sample Purchase (WON 33500)</t>
  </si>
  <si>
    <t>Sample Purchase (WON 90000)</t>
  </si>
  <si>
    <t>Sample Purchase (WON 45000)</t>
  </si>
  <si>
    <t>Sample Purchase (WON 16700)</t>
  </si>
  <si>
    <t>Sample Purchase (WON 14700)</t>
  </si>
  <si>
    <t>Sample Purchase (WON 13100)</t>
  </si>
  <si>
    <t>Sample Purchase (WON 230000)</t>
  </si>
  <si>
    <t>Sample Purchase (WON 65000)</t>
  </si>
  <si>
    <t>Sample Purchase (WON 6000)</t>
  </si>
  <si>
    <t>Sample Purchase (WON 79800)</t>
  </si>
  <si>
    <t>Sample Purchase (WON 45200)</t>
  </si>
  <si>
    <t>Sample Purchase (WON 18900)</t>
  </si>
  <si>
    <t>Sample Purchase (WON 20500)</t>
  </si>
  <si>
    <t>Sample Purchase (WON 22000)</t>
  </si>
  <si>
    <t>Sample Purchase (WON 109000)</t>
  </si>
  <si>
    <t>Sample Purchase (WON 11900)</t>
  </si>
  <si>
    <t>Sample Purchase (WON 73000)</t>
  </si>
  <si>
    <t>Sample Purchase (WON 19000)</t>
  </si>
  <si>
    <t>Sample Purchase (WON 17500)</t>
  </si>
  <si>
    <t>Sample Purchase (WON 62000)</t>
  </si>
  <si>
    <t>Sample Purchase (WON 48000)</t>
  </si>
  <si>
    <t>Sample Purchase (WON 37000)</t>
  </si>
  <si>
    <t>Sample Purchase (WON 11300)</t>
  </si>
  <si>
    <t>Sample Purchase (WON 12900)</t>
  </si>
  <si>
    <t>Sample Purchase (WON 602000)</t>
  </si>
  <si>
    <t>Sample Purchase (WON 78000)</t>
  </si>
  <si>
    <t>Sample Purchase (WON 10000)</t>
  </si>
  <si>
    <t>Sample Purchase (WON 178150)</t>
  </si>
  <si>
    <t>Sample Purchase (WON 17750)</t>
  </si>
  <si>
    <t>(1 WON to INR 0.072)</t>
  </si>
  <si>
    <t>Sample Purchase (WON 40000)</t>
  </si>
  <si>
    <t>Sample Purchase (WON 35000)</t>
  </si>
  <si>
    <t>Sample Purchase (WON 14300)</t>
  </si>
  <si>
    <t>Sample Purchase (WON 13000)</t>
  </si>
  <si>
    <t>NITIN JAIN</t>
  </si>
  <si>
    <t>Sample Purchase (WON 35800)</t>
  </si>
  <si>
    <t>Duty Free (US$ 128 x 92.90)</t>
  </si>
  <si>
    <t>Travel</t>
  </si>
  <si>
    <t>Flight Ticket - Anjana Odedra - Del-Seoul-Del</t>
  </si>
  <si>
    <t>Flight Ticket - Nitin Jain - Del-Seoul-Del</t>
  </si>
  <si>
    <t>RYSE Autograph Hotel Accommodation</t>
  </si>
  <si>
    <t>Lodging</t>
  </si>
  <si>
    <t>04-09-2025 to 09-09-2025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</si>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</sst>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14" fontId="0" fillId="0" borderId="10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164" fontId="2" fillId="0" borderId="9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164" fontId="0" fillId="0" borderId="18" xfId="1" applyNumberFormat="1" applyFont="1" applyBorder="1" applyAlignment="1">
      <alignment vertical="center"/>
    </xf>
    <xf numFmtId="14" fontId="0" fillId="0" borderId="17" xfId="0" applyNumberFormat="1" applyBorder="1" applyAlignment="1">
      <alignment horizontal="center" vertical="center"/>
    </xf>
    <xf numFmtId="14" fontId="0" fillId="0" borderId="19" xfId="0" applyNumberFormat="1" applyBorder="1" applyAlignment="1">
      <alignment horizontal="center" vertical="center"/>
    </xf>
    <xf numFmtId="0" fontId="0" fillId="0" borderId="11" xfId="0" applyBorder="1" applyAlignment="1">
      <alignment vertical="center"/>
    </xf>
    <xf numFmtId="164" fontId="0" fillId="0" borderId="20" xfId="1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22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164" fontId="0" fillId="0" borderId="23" xfId="1" applyNumberFormat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164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110"/>
  <sheetViews>
    <sheetView tabSelected="1" workbookViewId="0">
      <pane xSplit="5" ySplit="10" topLeftCell="F100" activePane="bottomRight" state="frozen"/>
      <selection pane="topRight" activeCell="F1" sqref="F1"/>
      <selection pane="bottomLeft" activeCell="A11" sqref="A11"/>
      <selection pane="bottomRight" sqref="A1:E110"/>
    </sheetView>
  </sheetViews>
  <sheetFormatPr defaultRowHeight="14.4" x14ac:dyDescent="0.3"/>
  <cols>
    <col min="1" max="1" width="6.44140625" customWidth="1"/>
    <col min="2" max="2" width="13.21875" style="17" customWidth="1"/>
    <col min="3" max="3" width="46.44140625" customWidth="1"/>
    <col min="4" max="4" width="13.109375" customWidth="1"/>
    <col min="5" max="5" width="14" style="13" customWidth="1"/>
  </cols>
  <sheetData>
    <row r="1" spans="1:5" x14ac:dyDescent="0.3">
      <c r="A1" s="42" t="s">
        <v>11</v>
      </c>
      <c r="B1" s="43"/>
      <c r="C1" s="43"/>
      <c r="D1" s="43"/>
      <c r="E1" s="44"/>
    </row>
    <row r="2" spans="1:5" x14ac:dyDescent="0.3">
      <c r="A2" s="45" t="s">
        <v>2</v>
      </c>
      <c r="B2" s="46"/>
      <c r="C2" s="46"/>
      <c r="D2" s="46"/>
      <c r="E2" s="47"/>
    </row>
    <row r="3" spans="1:5" ht="15" thickBot="1" x14ac:dyDescent="0.35">
      <c r="A3" s="48" t="s">
        <v>1</v>
      </c>
      <c r="B3" s="49"/>
      <c r="C3" s="49"/>
      <c r="D3" s="49"/>
      <c r="E3" s="50"/>
    </row>
    <row r="4" spans="1:5" x14ac:dyDescent="0.3">
      <c r="A4" s="51" t="s">
        <v>0</v>
      </c>
      <c r="B4" s="52"/>
      <c r="C4" s="8" t="s">
        <v>20</v>
      </c>
      <c r="D4" s="9" t="s">
        <v>8</v>
      </c>
      <c r="E4" s="25">
        <v>253</v>
      </c>
    </row>
    <row r="5" spans="1:5" x14ac:dyDescent="0.3">
      <c r="A5" s="40" t="s">
        <v>12</v>
      </c>
      <c r="B5" s="41"/>
      <c r="C5" s="2" t="s">
        <v>105</v>
      </c>
      <c r="D5" s="6" t="s">
        <v>10</v>
      </c>
      <c r="E5" s="10" t="s">
        <v>21</v>
      </c>
    </row>
    <row r="6" spans="1:5" x14ac:dyDescent="0.3">
      <c r="A6" s="40" t="s">
        <v>3</v>
      </c>
      <c r="B6" s="41"/>
      <c r="C6" t="s">
        <v>106</v>
      </c>
      <c r="E6" s="11"/>
    </row>
    <row r="7" spans="1:5" x14ac:dyDescent="0.3">
      <c r="A7" s="40" t="s">
        <v>19</v>
      </c>
      <c r="B7" s="41"/>
      <c r="E7" s="11"/>
    </row>
    <row r="8" spans="1:5" x14ac:dyDescent="0.3">
      <c r="A8" s="40"/>
      <c r="B8" s="41"/>
      <c r="D8" s="6" t="s">
        <v>92</v>
      </c>
      <c r="E8" s="11"/>
    </row>
    <row r="9" spans="1:5" ht="15" thickBot="1" x14ac:dyDescent="0.35">
      <c r="A9" s="3"/>
      <c r="B9" s="14"/>
      <c r="C9" s="4"/>
      <c r="D9" s="4"/>
      <c r="E9" s="12"/>
    </row>
    <row r="10" spans="1:5" s="6" customFormat="1" ht="15" thickBot="1" x14ac:dyDescent="0.35">
      <c r="A10" s="19" t="s">
        <v>4</v>
      </c>
      <c r="B10" s="15" t="s">
        <v>9</v>
      </c>
      <c r="C10" s="15" t="s">
        <v>5</v>
      </c>
      <c r="D10" s="15" t="s">
        <v>6</v>
      </c>
      <c r="E10" s="20" t="s">
        <v>7</v>
      </c>
    </row>
    <row r="11" spans="1:5" x14ac:dyDescent="0.3">
      <c r="A11" s="38">
        <v>1</v>
      </c>
      <c r="B11" s="39">
        <v>45904</v>
      </c>
      <c r="C11" s="35" t="s">
        <v>38</v>
      </c>
      <c r="D11" s="23" t="s">
        <v>22</v>
      </c>
      <c r="E11" s="36">
        <f>41500*0.072</f>
        <v>2988</v>
      </c>
    </row>
    <row r="12" spans="1:5" x14ac:dyDescent="0.3">
      <c r="A12" s="21">
        <v>2</v>
      </c>
      <c r="B12" s="16">
        <v>45904</v>
      </c>
      <c r="C12" s="22" t="s">
        <v>39</v>
      </c>
      <c r="D12" s="23" t="s">
        <v>22</v>
      </c>
      <c r="E12" s="24">
        <f>1950*0.072</f>
        <v>140.39999999999998</v>
      </c>
    </row>
    <row r="13" spans="1:5" x14ac:dyDescent="0.3">
      <c r="A13" s="21">
        <v>3</v>
      </c>
      <c r="B13" s="16">
        <v>45904</v>
      </c>
      <c r="C13" s="22" t="s">
        <v>40</v>
      </c>
      <c r="D13" s="23" t="s">
        <v>22</v>
      </c>
      <c r="E13" s="24">
        <f>360000*0.072</f>
        <v>25919.999999999996</v>
      </c>
    </row>
    <row r="14" spans="1:5" x14ac:dyDescent="0.3">
      <c r="A14" s="21">
        <v>4</v>
      </c>
      <c r="B14" s="16">
        <v>45904</v>
      </c>
      <c r="C14" s="22" t="s">
        <v>43</v>
      </c>
      <c r="D14" s="23" t="s">
        <v>22</v>
      </c>
      <c r="E14" s="24">
        <f>46500*0.072</f>
        <v>3347.9999999999995</v>
      </c>
    </row>
    <row r="15" spans="1:5" x14ac:dyDescent="0.3">
      <c r="A15" s="21">
        <v>5</v>
      </c>
      <c r="B15" s="16">
        <v>45904</v>
      </c>
      <c r="C15" s="22" t="s">
        <v>45</v>
      </c>
      <c r="D15" s="23" t="s">
        <v>22</v>
      </c>
      <c r="E15" s="24">
        <f>9900*0.072</f>
        <v>712.8</v>
      </c>
    </row>
    <row r="16" spans="1:5" x14ac:dyDescent="0.3">
      <c r="A16" s="21">
        <v>6</v>
      </c>
      <c r="B16" s="16">
        <v>45904</v>
      </c>
      <c r="C16" s="22" t="s">
        <v>47</v>
      </c>
      <c r="D16" s="23" t="s">
        <v>22</v>
      </c>
      <c r="E16" s="24">
        <f>79600*0.072</f>
        <v>5731.2</v>
      </c>
    </row>
    <row r="17" spans="1:5" x14ac:dyDescent="0.3">
      <c r="A17" s="21">
        <v>7</v>
      </c>
      <c r="B17" s="16">
        <v>45904</v>
      </c>
      <c r="C17" s="22" t="s">
        <v>79</v>
      </c>
      <c r="D17" s="23" t="s">
        <v>22</v>
      </c>
      <c r="E17" s="24">
        <f>73000*0.072</f>
        <v>5256</v>
      </c>
    </row>
    <row r="18" spans="1:5" x14ac:dyDescent="0.3">
      <c r="A18" s="21">
        <v>8</v>
      </c>
      <c r="B18" s="16">
        <v>45905</v>
      </c>
      <c r="C18" s="22" t="s">
        <v>23</v>
      </c>
      <c r="D18" s="23" t="s">
        <v>22</v>
      </c>
      <c r="E18" s="24">
        <f>540000*0.072</f>
        <v>38880</v>
      </c>
    </row>
    <row r="19" spans="1:5" x14ac:dyDescent="0.3">
      <c r="A19" s="21">
        <v>9</v>
      </c>
      <c r="B19" s="16">
        <v>45905</v>
      </c>
      <c r="C19" s="22" t="s">
        <v>24</v>
      </c>
      <c r="D19" s="23" t="s">
        <v>22</v>
      </c>
      <c r="E19" s="24">
        <f>228000*0.072</f>
        <v>16416</v>
      </c>
    </row>
    <row r="20" spans="1:5" x14ac:dyDescent="0.3">
      <c r="A20" s="21">
        <v>10</v>
      </c>
      <c r="B20" s="16">
        <v>45905</v>
      </c>
      <c r="C20" s="22" t="s">
        <v>25</v>
      </c>
      <c r="D20" s="23" t="s">
        <v>22</v>
      </c>
      <c r="E20" s="24">
        <f>190400*0.072</f>
        <v>13708.8</v>
      </c>
    </row>
    <row r="21" spans="1:5" x14ac:dyDescent="0.3">
      <c r="A21" s="21">
        <v>11</v>
      </c>
      <c r="B21" s="16">
        <v>45905</v>
      </c>
      <c r="C21" s="22" t="s">
        <v>26</v>
      </c>
      <c r="D21" s="23" t="s">
        <v>22</v>
      </c>
      <c r="E21" s="24">
        <f>180000*0.072</f>
        <v>12959.999999999998</v>
      </c>
    </row>
    <row r="22" spans="1:5" x14ac:dyDescent="0.3">
      <c r="A22" s="21">
        <v>12</v>
      </c>
      <c r="B22" s="16">
        <v>45905</v>
      </c>
      <c r="C22" s="22" t="s">
        <v>27</v>
      </c>
      <c r="D22" s="23" t="s">
        <v>22</v>
      </c>
      <c r="E22" s="24">
        <f>170000*0.072</f>
        <v>12239.999999999998</v>
      </c>
    </row>
    <row r="23" spans="1:5" x14ac:dyDescent="0.3">
      <c r="A23" s="21">
        <v>13</v>
      </c>
      <c r="B23" s="16">
        <v>45905</v>
      </c>
      <c r="C23" s="22" t="s">
        <v>28</v>
      </c>
      <c r="D23" s="23" t="s">
        <v>22</v>
      </c>
      <c r="E23" s="24">
        <f>112000*0.072</f>
        <v>8063.9999999999991</v>
      </c>
    </row>
    <row r="24" spans="1:5" x14ac:dyDescent="0.3">
      <c r="A24" s="21">
        <v>14</v>
      </c>
      <c r="B24" s="16">
        <v>45905</v>
      </c>
      <c r="C24" s="22" t="s">
        <v>29</v>
      </c>
      <c r="D24" s="23" t="s">
        <v>22</v>
      </c>
      <c r="E24" s="24">
        <f>91000*0.072</f>
        <v>6551.9999999999991</v>
      </c>
    </row>
    <row r="25" spans="1:5" x14ac:dyDescent="0.3">
      <c r="A25" s="21">
        <v>15</v>
      </c>
      <c r="B25" s="16">
        <v>45905</v>
      </c>
      <c r="C25" s="22" t="s">
        <v>30</v>
      </c>
      <c r="D25" s="23" t="s">
        <v>22</v>
      </c>
      <c r="E25" s="24">
        <f>75000*0.072</f>
        <v>5400</v>
      </c>
    </row>
    <row r="26" spans="1:5" x14ac:dyDescent="0.3">
      <c r="A26" s="21">
        <v>16</v>
      </c>
      <c r="B26" s="16">
        <v>45905</v>
      </c>
      <c r="C26" s="22" t="s">
        <v>31</v>
      </c>
      <c r="D26" s="23" t="s">
        <v>22</v>
      </c>
      <c r="E26" s="24">
        <f>20000*0.072</f>
        <v>1440</v>
      </c>
    </row>
    <row r="27" spans="1:5" x14ac:dyDescent="0.3">
      <c r="A27" s="21">
        <v>17</v>
      </c>
      <c r="B27" s="16">
        <v>45905</v>
      </c>
      <c r="C27" s="22" t="s">
        <v>32</v>
      </c>
      <c r="D27" s="23" t="s">
        <v>22</v>
      </c>
      <c r="E27" s="24">
        <f>69000*0.072</f>
        <v>4968</v>
      </c>
    </row>
    <row r="28" spans="1:5" x14ac:dyDescent="0.3">
      <c r="A28" s="21">
        <v>18</v>
      </c>
      <c r="B28" s="16">
        <v>45905</v>
      </c>
      <c r="C28" s="22" t="s">
        <v>33</v>
      </c>
      <c r="D28" s="23" t="s">
        <v>22</v>
      </c>
      <c r="E28" s="24">
        <f>244000*0.072</f>
        <v>17568</v>
      </c>
    </row>
    <row r="29" spans="1:5" x14ac:dyDescent="0.3">
      <c r="A29" s="21">
        <v>19</v>
      </c>
      <c r="B29" s="16">
        <v>45905</v>
      </c>
      <c r="C29" s="22" t="s">
        <v>98</v>
      </c>
      <c r="D29" s="23" t="s">
        <v>22</v>
      </c>
      <c r="E29" s="24">
        <f>35800*0.072</f>
        <v>2577.6</v>
      </c>
    </row>
    <row r="30" spans="1:5" x14ac:dyDescent="0.3">
      <c r="A30" s="21">
        <v>20</v>
      </c>
      <c r="B30" s="16">
        <v>45905</v>
      </c>
      <c r="C30" s="22" t="s">
        <v>34</v>
      </c>
      <c r="D30" s="23" t="s">
        <v>22</v>
      </c>
      <c r="E30" s="24">
        <f>200000*0.072</f>
        <v>14399.999999999998</v>
      </c>
    </row>
    <row r="31" spans="1:5" x14ac:dyDescent="0.3">
      <c r="A31" s="21">
        <v>21</v>
      </c>
      <c r="B31" s="16">
        <v>45905</v>
      </c>
      <c r="C31" s="22" t="s">
        <v>35</v>
      </c>
      <c r="D31" s="23" t="s">
        <v>22</v>
      </c>
      <c r="E31" s="24">
        <f>172800*0.072</f>
        <v>12441.599999999999</v>
      </c>
    </row>
    <row r="32" spans="1:5" x14ac:dyDescent="0.3">
      <c r="A32" s="21">
        <v>22</v>
      </c>
      <c r="B32" s="16">
        <v>45905</v>
      </c>
      <c r="C32" s="22" t="s">
        <v>36</v>
      </c>
      <c r="D32" s="23" t="s">
        <v>22</v>
      </c>
      <c r="E32" s="24">
        <f>29000*0.072</f>
        <v>2088</v>
      </c>
    </row>
    <row r="33" spans="1:5" x14ac:dyDescent="0.3">
      <c r="A33" s="21">
        <v>23</v>
      </c>
      <c r="B33" s="16">
        <v>45905</v>
      </c>
      <c r="C33" s="22" t="s">
        <v>37</v>
      </c>
      <c r="D33" s="23" t="s">
        <v>22</v>
      </c>
      <c r="E33" s="24">
        <f>15000*0.072</f>
        <v>1080</v>
      </c>
    </row>
    <row r="34" spans="1:5" x14ac:dyDescent="0.3">
      <c r="A34" s="21">
        <v>24</v>
      </c>
      <c r="B34" s="16">
        <v>45905</v>
      </c>
      <c r="C34" s="22" t="s">
        <v>41</v>
      </c>
      <c r="D34" s="23" t="s">
        <v>22</v>
      </c>
      <c r="E34" s="24">
        <f>108000*0.072</f>
        <v>7775.9999999999991</v>
      </c>
    </row>
    <row r="35" spans="1:5" x14ac:dyDescent="0.3">
      <c r="A35" s="21">
        <v>25</v>
      </c>
      <c r="B35" s="16">
        <v>45905</v>
      </c>
      <c r="C35" s="22" t="s">
        <v>42</v>
      </c>
      <c r="D35" s="23" t="s">
        <v>22</v>
      </c>
      <c r="E35" s="24">
        <f>55000*0.072</f>
        <v>3959.9999999999995</v>
      </c>
    </row>
    <row r="36" spans="1:5" x14ac:dyDescent="0.3">
      <c r="A36" s="21">
        <v>26</v>
      </c>
      <c r="B36" s="16">
        <v>45905</v>
      </c>
      <c r="C36" s="22" t="s">
        <v>44</v>
      </c>
      <c r="D36" s="23" t="s">
        <v>22</v>
      </c>
      <c r="E36" s="24">
        <f>12000*0.072</f>
        <v>863.99999999999989</v>
      </c>
    </row>
    <row r="37" spans="1:5" x14ac:dyDescent="0.3">
      <c r="A37" s="21">
        <v>27</v>
      </c>
      <c r="B37" s="16">
        <v>45905</v>
      </c>
      <c r="C37" s="22" t="s">
        <v>46</v>
      </c>
      <c r="D37" s="23" t="s">
        <v>22</v>
      </c>
      <c r="E37" s="24">
        <f>4500*0.072</f>
        <v>324</v>
      </c>
    </row>
    <row r="38" spans="1:5" x14ac:dyDescent="0.3">
      <c r="A38" s="21">
        <v>28</v>
      </c>
      <c r="B38" s="16">
        <v>45905</v>
      </c>
      <c r="C38" s="22" t="s">
        <v>48</v>
      </c>
      <c r="D38" s="23" t="s">
        <v>22</v>
      </c>
      <c r="E38" s="24">
        <f>102900*0.072</f>
        <v>7408.7999999999993</v>
      </c>
    </row>
    <row r="39" spans="1:5" x14ac:dyDescent="0.3">
      <c r="A39" s="21">
        <v>29</v>
      </c>
      <c r="B39" s="16">
        <v>45905</v>
      </c>
      <c r="C39" s="22" t="s">
        <v>49</v>
      </c>
      <c r="D39" s="23" t="s">
        <v>22</v>
      </c>
      <c r="E39" s="24">
        <f>60000*0.072</f>
        <v>4320</v>
      </c>
    </row>
    <row r="40" spans="1:5" x14ac:dyDescent="0.3">
      <c r="A40" s="21">
        <v>30</v>
      </c>
      <c r="B40" s="16">
        <v>45905</v>
      </c>
      <c r="C40" s="22" t="s">
        <v>50</v>
      </c>
      <c r="D40" s="23" t="s">
        <v>22</v>
      </c>
      <c r="E40" s="24">
        <f>298000*0.072</f>
        <v>21456</v>
      </c>
    </row>
    <row r="41" spans="1:5" x14ac:dyDescent="0.3">
      <c r="A41" s="21">
        <v>31</v>
      </c>
      <c r="B41" s="16">
        <v>45905</v>
      </c>
      <c r="C41" s="22" t="s">
        <v>51</v>
      </c>
      <c r="D41" s="23" t="s">
        <v>22</v>
      </c>
      <c r="E41" s="24">
        <f>4250*0.072</f>
        <v>306</v>
      </c>
    </row>
    <row r="42" spans="1:5" x14ac:dyDescent="0.3">
      <c r="A42" s="21">
        <v>32</v>
      </c>
      <c r="B42" s="16">
        <v>45905</v>
      </c>
      <c r="C42" s="22" t="s">
        <v>78</v>
      </c>
      <c r="D42" s="23" t="s">
        <v>22</v>
      </c>
      <c r="E42" s="24">
        <f>11900*0.072</f>
        <v>856.8</v>
      </c>
    </row>
    <row r="43" spans="1:5" x14ac:dyDescent="0.3">
      <c r="A43" s="21">
        <v>33</v>
      </c>
      <c r="B43" s="16">
        <v>45906</v>
      </c>
      <c r="C43" s="22" t="s">
        <v>52</v>
      </c>
      <c r="D43" s="23" t="s">
        <v>22</v>
      </c>
      <c r="E43" s="24">
        <f>246000*0.072</f>
        <v>17712</v>
      </c>
    </row>
    <row r="44" spans="1:5" x14ac:dyDescent="0.3">
      <c r="A44" s="21">
        <v>34</v>
      </c>
      <c r="B44" s="16">
        <v>45906</v>
      </c>
      <c r="C44" s="22" t="s">
        <v>53</v>
      </c>
      <c r="D44" s="23" t="s">
        <v>22</v>
      </c>
      <c r="E44" s="24">
        <f>230200*0.072</f>
        <v>16574.399999999998</v>
      </c>
    </row>
    <row r="45" spans="1:5" x14ac:dyDescent="0.3">
      <c r="A45" s="21">
        <v>35</v>
      </c>
      <c r="B45" s="16">
        <v>45906</v>
      </c>
      <c r="C45" s="22" t="s">
        <v>54</v>
      </c>
      <c r="D45" s="23" t="s">
        <v>22</v>
      </c>
      <c r="E45" s="24">
        <f>132800*0.072</f>
        <v>9561.5999999999985</v>
      </c>
    </row>
    <row r="46" spans="1:5" x14ac:dyDescent="0.3">
      <c r="A46" s="21">
        <v>36</v>
      </c>
      <c r="B46" s="16">
        <v>45906</v>
      </c>
      <c r="C46" s="22" t="s">
        <v>55</v>
      </c>
      <c r="D46" s="23" t="s">
        <v>22</v>
      </c>
      <c r="E46" s="24">
        <f>99000*0.072</f>
        <v>7127.9999999999991</v>
      </c>
    </row>
    <row r="47" spans="1:5" x14ac:dyDescent="0.3">
      <c r="A47" s="21">
        <v>37</v>
      </c>
      <c r="B47" s="16">
        <v>45906</v>
      </c>
      <c r="C47" s="22" t="s">
        <v>56</v>
      </c>
      <c r="D47" s="23" t="s">
        <v>22</v>
      </c>
      <c r="E47" s="24">
        <f>67000*0.072</f>
        <v>4824</v>
      </c>
    </row>
    <row r="48" spans="1:5" x14ac:dyDescent="0.3">
      <c r="A48" s="21">
        <v>38</v>
      </c>
      <c r="B48" s="16">
        <v>45906</v>
      </c>
      <c r="C48" s="22" t="s">
        <v>57</v>
      </c>
      <c r="D48" s="23" t="s">
        <v>22</v>
      </c>
      <c r="E48" s="24">
        <f>42000*0.072</f>
        <v>3023.9999999999995</v>
      </c>
    </row>
    <row r="49" spans="1:5" x14ac:dyDescent="0.3">
      <c r="A49" s="21">
        <v>39</v>
      </c>
      <c r="B49" s="16">
        <v>45906</v>
      </c>
      <c r="C49" s="22" t="s">
        <v>46</v>
      </c>
      <c r="D49" s="23" t="s">
        <v>22</v>
      </c>
      <c r="E49" s="24">
        <f>4500*0.072</f>
        <v>324</v>
      </c>
    </row>
    <row r="50" spans="1:5" x14ac:dyDescent="0.3">
      <c r="A50" s="21">
        <v>40</v>
      </c>
      <c r="B50" s="16">
        <v>45906</v>
      </c>
      <c r="C50" s="22" t="s">
        <v>41</v>
      </c>
      <c r="D50" s="23" t="s">
        <v>22</v>
      </c>
      <c r="E50" s="24">
        <f>108000*0.072</f>
        <v>7775.9999999999991</v>
      </c>
    </row>
    <row r="51" spans="1:5" x14ac:dyDescent="0.3">
      <c r="A51" s="21">
        <v>41</v>
      </c>
      <c r="B51" s="16">
        <v>45906</v>
      </c>
      <c r="C51" s="22" t="s">
        <v>29</v>
      </c>
      <c r="D51" s="23" t="s">
        <v>22</v>
      </c>
      <c r="E51" s="24">
        <f>91000*0.072</f>
        <v>6551.9999999999991</v>
      </c>
    </row>
    <row r="52" spans="1:5" x14ac:dyDescent="0.3">
      <c r="A52" s="21">
        <v>42</v>
      </c>
      <c r="B52" s="16">
        <v>45906</v>
      </c>
      <c r="C52" s="22" t="s">
        <v>58</v>
      </c>
      <c r="D52" s="23" t="s">
        <v>22</v>
      </c>
      <c r="E52" s="24">
        <f>59000*0.072</f>
        <v>4248</v>
      </c>
    </row>
    <row r="53" spans="1:5" x14ac:dyDescent="0.3">
      <c r="A53" s="21">
        <v>43</v>
      </c>
      <c r="B53" s="16">
        <v>45906</v>
      </c>
      <c r="C53" s="22" t="s">
        <v>59</v>
      </c>
      <c r="D53" s="23" t="s">
        <v>22</v>
      </c>
      <c r="E53" s="24">
        <f>50000*0.072</f>
        <v>3599.9999999999995</v>
      </c>
    </row>
    <row r="54" spans="1:5" x14ac:dyDescent="0.3">
      <c r="A54" s="21">
        <v>44</v>
      </c>
      <c r="B54" s="16">
        <v>45906</v>
      </c>
      <c r="C54" s="22" t="s">
        <v>60</v>
      </c>
      <c r="D54" s="23" t="s">
        <v>22</v>
      </c>
      <c r="E54" s="24">
        <f>14000*0.072</f>
        <v>1007.9999999999999</v>
      </c>
    </row>
    <row r="55" spans="1:5" x14ac:dyDescent="0.3">
      <c r="A55" s="21">
        <v>45</v>
      </c>
      <c r="B55" s="16">
        <v>45906</v>
      </c>
      <c r="C55" s="22" t="s">
        <v>61</v>
      </c>
      <c r="D55" s="23" t="s">
        <v>22</v>
      </c>
      <c r="E55" s="24">
        <f>33000*0.072</f>
        <v>2376</v>
      </c>
    </row>
    <row r="56" spans="1:5" x14ac:dyDescent="0.3">
      <c r="A56" s="21">
        <v>46</v>
      </c>
      <c r="B56" s="16">
        <v>45906</v>
      </c>
      <c r="C56" s="22" t="s">
        <v>62</v>
      </c>
      <c r="D56" s="23" t="s">
        <v>22</v>
      </c>
      <c r="E56" s="24">
        <f>110000*0.072</f>
        <v>7919.9999999999991</v>
      </c>
    </row>
    <row r="57" spans="1:5" x14ac:dyDescent="0.3">
      <c r="A57" s="21">
        <v>47</v>
      </c>
      <c r="B57" s="16">
        <v>45906</v>
      </c>
      <c r="C57" s="22" t="s">
        <v>63</v>
      </c>
      <c r="D57" s="23" t="s">
        <v>22</v>
      </c>
      <c r="E57" s="24">
        <f>33500*0.072</f>
        <v>2412</v>
      </c>
    </row>
    <row r="58" spans="1:5" x14ac:dyDescent="0.3">
      <c r="A58" s="21">
        <v>48</v>
      </c>
      <c r="B58" s="16">
        <v>45906</v>
      </c>
      <c r="C58" s="22" t="s">
        <v>44</v>
      </c>
      <c r="D58" s="23" t="s">
        <v>22</v>
      </c>
      <c r="E58" s="24">
        <f>12000*0.072</f>
        <v>863.99999999999989</v>
      </c>
    </row>
    <row r="59" spans="1:5" x14ac:dyDescent="0.3">
      <c r="A59" s="21">
        <v>49</v>
      </c>
      <c r="B59" s="16">
        <v>45906</v>
      </c>
      <c r="C59" s="22" t="s">
        <v>34</v>
      </c>
      <c r="D59" s="23" t="s">
        <v>22</v>
      </c>
      <c r="E59" s="24">
        <f>200000*0.072</f>
        <v>14399.999999999998</v>
      </c>
    </row>
    <row r="60" spans="1:5" x14ac:dyDescent="0.3">
      <c r="A60" s="21">
        <v>50</v>
      </c>
      <c r="B60" s="16">
        <v>45906</v>
      </c>
      <c r="C60" s="22" t="s">
        <v>27</v>
      </c>
      <c r="D60" s="23" t="s">
        <v>22</v>
      </c>
      <c r="E60" s="24">
        <f>170000*0.072</f>
        <v>12239.999999999998</v>
      </c>
    </row>
    <row r="61" spans="1:5" x14ac:dyDescent="0.3">
      <c r="A61" s="21">
        <v>51</v>
      </c>
      <c r="B61" s="16">
        <v>45906</v>
      </c>
      <c r="C61" s="22" t="s">
        <v>64</v>
      </c>
      <c r="D61" s="23" t="s">
        <v>22</v>
      </c>
      <c r="E61" s="24">
        <f>90000*0.072</f>
        <v>6479.9999999999991</v>
      </c>
    </row>
    <row r="62" spans="1:5" x14ac:dyDescent="0.3">
      <c r="A62" s="21">
        <v>52</v>
      </c>
      <c r="B62" s="16">
        <v>45906</v>
      </c>
      <c r="C62" s="22" t="s">
        <v>59</v>
      </c>
      <c r="D62" s="23" t="s">
        <v>22</v>
      </c>
      <c r="E62" s="24">
        <f>50000*0.072</f>
        <v>3599.9999999999995</v>
      </c>
    </row>
    <row r="63" spans="1:5" x14ac:dyDescent="0.3">
      <c r="A63" s="21">
        <v>53</v>
      </c>
      <c r="B63" s="16">
        <v>45906</v>
      </c>
      <c r="C63" s="22" t="s">
        <v>65</v>
      </c>
      <c r="D63" s="23" t="s">
        <v>22</v>
      </c>
      <c r="E63" s="24">
        <f>45000*0.072</f>
        <v>3239.9999999999995</v>
      </c>
    </row>
    <row r="64" spans="1:5" x14ac:dyDescent="0.3">
      <c r="A64" s="21">
        <v>54</v>
      </c>
      <c r="B64" s="16">
        <v>45906</v>
      </c>
      <c r="C64" s="22" t="s">
        <v>66</v>
      </c>
      <c r="D64" s="23" t="s">
        <v>22</v>
      </c>
      <c r="E64" s="24">
        <f>16700*0.072</f>
        <v>1202.3999999999999</v>
      </c>
    </row>
    <row r="65" spans="1:5" x14ac:dyDescent="0.3">
      <c r="A65" s="21">
        <v>55</v>
      </c>
      <c r="B65" s="16">
        <v>45906</v>
      </c>
      <c r="C65" s="22" t="s">
        <v>67</v>
      </c>
      <c r="D65" s="23" t="s">
        <v>22</v>
      </c>
      <c r="E65" s="24">
        <f>14700*0.072</f>
        <v>1058.3999999999999</v>
      </c>
    </row>
    <row r="66" spans="1:5" x14ac:dyDescent="0.3">
      <c r="A66" s="21">
        <v>56</v>
      </c>
      <c r="B66" s="16">
        <v>45906</v>
      </c>
      <c r="C66" s="22" t="s">
        <v>68</v>
      </c>
      <c r="D66" s="23" t="s">
        <v>22</v>
      </c>
      <c r="E66" s="24">
        <f>13100*0.072</f>
        <v>943.19999999999993</v>
      </c>
    </row>
    <row r="67" spans="1:5" x14ac:dyDescent="0.3">
      <c r="A67" s="21">
        <v>57</v>
      </c>
      <c r="B67" s="16">
        <v>45907</v>
      </c>
      <c r="C67" s="22" t="s">
        <v>69</v>
      </c>
      <c r="D67" s="23" t="s">
        <v>22</v>
      </c>
      <c r="E67" s="24">
        <f>230000*0.072</f>
        <v>16560</v>
      </c>
    </row>
    <row r="68" spans="1:5" x14ac:dyDescent="0.3">
      <c r="A68" s="21">
        <v>58</v>
      </c>
      <c r="B68" s="16">
        <v>45907</v>
      </c>
      <c r="C68" s="22" t="s">
        <v>70</v>
      </c>
      <c r="D68" s="23" t="s">
        <v>22</v>
      </c>
      <c r="E68" s="24">
        <f>65000*0.072</f>
        <v>4680</v>
      </c>
    </row>
    <row r="69" spans="1:5" x14ac:dyDescent="0.3">
      <c r="A69" s="21">
        <v>59</v>
      </c>
      <c r="B69" s="16">
        <v>45907</v>
      </c>
      <c r="C69" s="22" t="s">
        <v>44</v>
      </c>
      <c r="D69" s="23" t="s">
        <v>22</v>
      </c>
      <c r="E69" s="24">
        <f>12000*0.072</f>
        <v>863.99999999999989</v>
      </c>
    </row>
    <row r="70" spans="1:5" x14ac:dyDescent="0.3">
      <c r="A70" s="21">
        <v>60</v>
      </c>
      <c r="B70" s="16">
        <v>45907</v>
      </c>
      <c r="C70" s="22" t="s">
        <v>71</v>
      </c>
      <c r="D70" s="23" t="s">
        <v>22</v>
      </c>
      <c r="E70" s="24">
        <f>6000*0.072</f>
        <v>431.99999999999994</v>
      </c>
    </row>
    <row r="71" spans="1:5" x14ac:dyDescent="0.3">
      <c r="A71" s="21">
        <v>61</v>
      </c>
      <c r="B71" s="16">
        <v>45907</v>
      </c>
      <c r="C71" s="22" t="s">
        <v>46</v>
      </c>
      <c r="D71" s="23" t="s">
        <v>22</v>
      </c>
      <c r="E71" s="24">
        <f>4500*0.072</f>
        <v>324</v>
      </c>
    </row>
    <row r="72" spans="1:5" x14ac:dyDescent="0.3">
      <c r="A72" s="21">
        <v>62</v>
      </c>
      <c r="B72" s="16">
        <v>45907</v>
      </c>
      <c r="C72" s="22" t="s">
        <v>72</v>
      </c>
      <c r="D72" s="23" t="s">
        <v>22</v>
      </c>
      <c r="E72" s="24">
        <f>79800*0.072</f>
        <v>5745.5999999999995</v>
      </c>
    </row>
    <row r="73" spans="1:5" x14ac:dyDescent="0.3">
      <c r="A73" s="21">
        <v>63</v>
      </c>
      <c r="B73" s="16">
        <v>45907</v>
      </c>
      <c r="C73" s="22" t="s">
        <v>73</v>
      </c>
      <c r="D73" s="23" t="s">
        <v>22</v>
      </c>
      <c r="E73" s="24">
        <f>45200*0.072</f>
        <v>3254.3999999999996</v>
      </c>
    </row>
    <row r="74" spans="1:5" x14ac:dyDescent="0.3">
      <c r="A74" s="21">
        <v>64</v>
      </c>
      <c r="B74" s="16">
        <v>45907</v>
      </c>
      <c r="C74" s="22" t="s">
        <v>74</v>
      </c>
      <c r="D74" s="23" t="s">
        <v>22</v>
      </c>
      <c r="E74" s="24">
        <f>18900*0.072</f>
        <v>1360.8</v>
      </c>
    </row>
    <row r="75" spans="1:5" x14ac:dyDescent="0.3">
      <c r="A75" s="21">
        <v>65</v>
      </c>
      <c r="B75" s="16">
        <v>45907</v>
      </c>
      <c r="C75" s="22" t="s">
        <v>75</v>
      </c>
      <c r="D75" s="23" t="s">
        <v>22</v>
      </c>
      <c r="E75" s="24">
        <f>20500*0.072</f>
        <v>1476</v>
      </c>
    </row>
    <row r="76" spans="1:5" x14ac:dyDescent="0.3">
      <c r="A76" s="21">
        <v>66</v>
      </c>
      <c r="B76" s="16">
        <v>45907</v>
      </c>
      <c r="C76" s="22" t="s">
        <v>76</v>
      </c>
      <c r="D76" s="23" t="s">
        <v>22</v>
      </c>
      <c r="E76" s="24">
        <f>22000*0.072</f>
        <v>1583.9999999999998</v>
      </c>
    </row>
    <row r="77" spans="1:5" x14ac:dyDescent="0.3">
      <c r="A77" s="21">
        <v>67</v>
      </c>
      <c r="B77" s="26">
        <v>45907</v>
      </c>
      <c r="C77" s="22" t="s">
        <v>77</v>
      </c>
      <c r="D77" s="23" t="s">
        <v>22</v>
      </c>
      <c r="E77" s="24">
        <f>109000*0.072</f>
        <v>7847.9999999999991</v>
      </c>
    </row>
    <row r="78" spans="1:5" x14ac:dyDescent="0.3">
      <c r="A78" s="21">
        <v>68</v>
      </c>
      <c r="B78" s="26">
        <v>45908</v>
      </c>
      <c r="C78" s="22" t="s">
        <v>80</v>
      </c>
      <c r="D78" s="23" t="s">
        <v>22</v>
      </c>
      <c r="E78" s="24">
        <f>19000*0.072</f>
        <v>1368</v>
      </c>
    </row>
    <row r="79" spans="1:5" x14ac:dyDescent="0.3">
      <c r="A79" s="21">
        <v>69</v>
      </c>
      <c r="B79" s="26">
        <v>45908</v>
      </c>
      <c r="C79" s="22" t="s">
        <v>81</v>
      </c>
      <c r="D79" s="23" t="s">
        <v>22</v>
      </c>
      <c r="E79" s="24">
        <f>17500*0.072</f>
        <v>1260</v>
      </c>
    </row>
    <row r="80" spans="1:5" x14ac:dyDescent="0.3">
      <c r="A80" s="21">
        <v>70</v>
      </c>
      <c r="B80" s="26">
        <v>45908</v>
      </c>
      <c r="C80" s="22" t="s">
        <v>82</v>
      </c>
      <c r="D80" s="23" t="s">
        <v>22</v>
      </c>
      <c r="E80" s="24">
        <f>62000*0.072</f>
        <v>4464</v>
      </c>
    </row>
    <row r="81" spans="1:5" x14ac:dyDescent="0.3">
      <c r="A81" s="21">
        <v>71</v>
      </c>
      <c r="B81" s="26">
        <v>45908</v>
      </c>
      <c r="C81" s="22" t="s">
        <v>83</v>
      </c>
      <c r="D81" s="23" t="s">
        <v>22</v>
      </c>
      <c r="E81" s="24">
        <f>48000*0.072</f>
        <v>3455.9999999999995</v>
      </c>
    </row>
    <row r="82" spans="1:5" x14ac:dyDescent="0.3">
      <c r="A82" s="21">
        <v>72</v>
      </c>
      <c r="B82" s="26">
        <v>45908</v>
      </c>
      <c r="C82" s="22" t="s">
        <v>84</v>
      </c>
      <c r="D82" s="23" t="s">
        <v>22</v>
      </c>
      <c r="E82" s="24">
        <f>37000*0.072</f>
        <v>2664</v>
      </c>
    </row>
    <row r="83" spans="1:5" x14ac:dyDescent="0.3">
      <c r="A83" s="21">
        <v>73</v>
      </c>
      <c r="B83" s="26">
        <v>45908</v>
      </c>
      <c r="C83" s="22" t="s">
        <v>85</v>
      </c>
      <c r="D83" s="23" t="s">
        <v>22</v>
      </c>
      <c r="E83" s="24">
        <f>11300*0.072</f>
        <v>813.59999999999991</v>
      </c>
    </row>
    <row r="84" spans="1:5" x14ac:dyDescent="0.3">
      <c r="A84" s="21">
        <v>74</v>
      </c>
      <c r="B84" s="26">
        <v>45908</v>
      </c>
      <c r="C84" s="22" t="s">
        <v>86</v>
      </c>
      <c r="D84" s="23" t="s">
        <v>22</v>
      </c>
      <c r="E84" s="24">
        <f>12900*0.072</f>
        <v>928.8</v>
      </c>
    </row>
    <row r="85" spans="1:5" x14ac:dyDescent="0.3">
      <c r="A85" s="21">
        <v>75</v>
      </c>
      <c r="B85" s="26">
        <v>45908</v>
      </c>
      <c r="C85" s="22" t="s">
        <v>66</v>
      </c>
      <c r="D85" s="23" t="s">
        <v>22</v>
      </c>
      <c r="E85" s="24">
        <f>16700*0.072</f>
        <v>1202.3999999999999</v>
      </c>
    </row>
    <row r="86" spans="1:5" x14ac:dyDescent="0.3">
      <c r="A86" s="21">
        <v>76</v>
      </c>
      <c r="B86" s="26">
        <v>45908</v>
      </c>
      <c r="C86" s="22" t="s">
        <v>87</v>
      </c>
      <c r="D86" s="23" t="s">
        <v>22</v>
      </c>
      <c r="E86" s="24">
        <f>602000*0.072</f>
        <v>43344</v>
      </c>
    </row>
    <row r="87" spans="1:5" x14ac:dyDescent="0.3">
      <c r="A87" s="21">
        <v>77</v>
      </c>
      <c r="B87" s="26">
        <v>45908</v>
      </c>
      <c r="C87" s="22" t="s">
        <v>31</v>
      </c>
      <c r="D87" s="23" t="s">
        <v>22</v>
      </c>
      <c r="E87" s="24">
        <f>20000*0.072</f>
        <v>1440</v>
      </c>
    </row>
    <row r="88" spans="1:5" x14ac:dyDescent="0.3">
      <c r="A88" s="21">
        <v>78</v>
      </c>
      <c r="B88" s="26">
        <v>45908</v>
      </c>
      <c r="C88" s="22" t="s">
        <v>96</v>
      </c>
      <c r="D88" s="23" t="s">
        <v>22</v>
      </c>
      <c r="E88" s="24">
        <f>13000*0.072</f>
        <v>935.99999999999989</v>
      </c>
    </row>
    <row r="89" spans="1:5" x14ac:dyDescent="0.3">
      <c r="A89" s="21">
        <v>79</v>
      </c>
      <c r="B89" s="26">
        <v>45908</v>
      </c>
      <c r="C89" s="22" t="s">
        <v>44</v>
      </c>
      <c r="D89" s="23" t="s">
        <v>22</v>
      </c>
      <c r="E89" s="24">
        <f>12000*0.072</f>
        <v>863.99999999999989</v>
      </c>
    </row>
    <row r="90" spans="1:5" x14ac:dyDescent="0.3">
      <c r="A90" s="21">
        <v>80</v>
      </c>
      <c r="B90" s="26">
        <v>45909</v>
      </c>
      <c r="C90" s="22" t="s">
        <v>88</v>
      </c>
      <c r="D90" s="23" t="s">
        <v>22</v>
      </c>
      <c r="E90" s="24">
        <f>78000*0.072</f>
        <v>5616</v>
      </c>
    </row>
    <row r="91" spans="1:5" x14ac:dyDescent="0.3">
      <c r="A91" s="21">
        <v>81</v>
      </c>
      <c r="B91" s="26">
        <v>45909</v>
      </c>
      <c r="C91" s="22" t="s">
        <v>89</v>
      </c>
      <c r="D91" s="23" t="s">
        <v>22</v>
      </c>
      <c r="E91" s="24">
        <f>10000*0.072</f>
        <v>720</v>
      </c>
    </row>
    <row r="92" spans="1:5" x14ac:dyDescent="0.3">
      <c r="A92" s="21">
        <v>82</v>
      </c>
      <c r="B92" s="26">
        <v>45909</v>
      </c>
      <c r="C92" s="22" t="s">
        <v>49</v>
      </c>
      <c r="D92" s="23" t="s">
        <v>22</v>
      </c>
      <c r="E92" s="24">
        <f>60000*0.072</f>
        <v>4320</v>
      </c>
    </row>
    <row r="93" spans="1:5" x14ac:dyDescent="0.3">
      <c r="A93" s="21">
        <v>83</v>
      </c>
      <c r="B93" s="26">
        <v>45909</v>
      </c>
      <c r="C93" s="22" t="s">
        <v>93</v>
      </c>
      <c r="D93" s="23" t="s">
        <v>22</v>
      </c>
      <c r="E93" s="24">
        <f>40000*0.072</f>
        <v>2880</v>
      </c>
    </row>
    <row r="94" spans="1:5" x14ac:dyDescent="0.3">
      <c r="A94" s="21">
        <v>84</v>
      </c>
      <c r="B94" s="26">
        <v>45909</v>
      </c>
      <c r="C94" s="22" t="s">
        <v>94</v>
      </c>
      <c r="D94" s="23" t="s">
        <v>22</v>
      </c>
      <c r="E94" s="24">
        <f>35000*0.072</f>
        <v>2520</v>
      </c>
    </row>
    <row r="95" spans="1:5" x14ac:dyDescent="0.3">
      <c r="A95" s="21">
        <v>85</v>
      </c>
      <c r="B95" s="26">
        <v>45909</v>
      </c>
      <c r="C95" s="22" t="s">
        <v>95</v>
      </c>
      <c r="D95" s="23" t="s">
        <v>22</v>
      </c>
      <c r="E95" s="24">
        <f>14300*0.072</f>
        <v>1029.5999999999999</v>
      </c>
    </row>
    <row r="96" spans="1:5" x14ac:dyDescent="0.3">
      <c r="A96" s="21">
        <v>86</v>
      </c>
      <c r="B96" s="26">
        <v>45909</v>
      </c>
      <c r="C96" s="22" t="s">
        <v>96</v>
      </c>
      <c r="D96" s="23" t="s">
        <v>22</v>
      </c>
      <c r="E96" s="24">
        <f>13000*0.072</f>
        <v>935.99999999999989</v>
      </c>
    </row>
    <row r="97" spans="1:5" x14ac:dyDescent="0.3">
      <c r="A97" s="21">
        <v>87</v>
      </c>
      <c r="B97" s="16">
        <v>45909</v>
      </c>
      <c r="C97" s="22" t="s">
        <v>99</v>
      </c>
      <c r="D97" s="37" t="s">
        <v>22</v>
      </c>
      <c r="E97" s="24">
        <f>128*92.9</f>
        <v>11891.2</v>
      </c>
    </row>
    <row r="98" spans="1:5" x14ac:dyDescent="0.3">
      <c r="A98" s="21">
        <v>88</v>
      </c>
      <c r="B98" s="34">
        <v>45910</v>
      </c>
      <c r="C98" s="35" t="s">
        <v>90</v>
      </c>
      <c r="D98" s="23" t="s">
        <v>22</v>
      </c>
      <c r="E98" s="36">
        <f>178150*0.072</f>
        <v>12826.8</v>
      </c>
    </row>
    <row r="99" spans="1:5" x14ac:dyDescent="0.3">
      <c r="A99" s="53">
        <v>89</v>
      </c>
      <c r="B99" s="26">
        <v>45910</v>
      </c>
      <c r="C99" s="54" t="s">
        <v>91</v>
      </c>
      <c r="D99" s="55" t="s">
        <v>22</v>
      </c>
      <c r="E99" s="56">
        <f>17750*0.072</f>
        <v>1278</v>
      </c>
    </row>
    <row r="100" spans="1:5" x14ac:dyDescent="0.3">
      <c r="A100" s="53">
        <v>90</v>
      </c>
      <c r="B100" s="16">
        <v>45889</v>
      </c>
      <c r="C100" s="57" t="s">
        <v>101</v>
      </c>
      <c r="D100" s="37" t="s">
        <v>100</v>
      </c>
      <c r="E100" s="58">
        <v>184173</v>
      </c>
    </row>
    <row r="101" spans="1:5" x14ac:dyDescent="0.3">
      <c r="A101" s="21">
        <v>91</v>
      </c>
      <c r="B101" s="16">
        <v>45889</v>
      </c>
      <c r="C101" s="57" t="s">
        <v>102</v>
      </c>
      <c r="D101" s="37" t="s">
        <v>100</v>
      </c>
      <c r="E101" s="58">
        <v>184173</v>
      </c>
    </row>
    <row r="102" spans="1:5" ht="15" thickBot="1" x14ac:dyDescent="0.35">
      <c r="A102" s="31">
        <v>92</v>
      </c>
      <c r="B102" s="33">
        <v>45909</v>
      </c>
      <c r="C102" s="59" t="s">
        <v>103</v>
      </c>
      <c r="D102" s="31" t="s">
        <v>104</v>
      </c>
      <c r="E102" s="32">
        <f>260000*0.072</f>
        <v>18720</v>
      </c>
    </row>
    <row r="103" spans="1:5" ht="15" thickBot="1" x14ac:dyDescent="0.35">
      <c r="A103" s="27"/>
      <c r="B103" s="14"/>
      <c r="C103" s="28" t="s">
        <v>18</v>
      </c>
      <c r="D103" s="29"/>
      <c r="E103" s="30">
        <f>SUM(E11:E102)</f>
        <v>939173.20000000007</v>
      </c>
    </row>
    <row r="104" spans="1:5" x14ac:dyDescent="0.3">
      <c r="A104" s="1"/>
      <c r="E104" s="11"/>
    </row>
    <row r="105" spans="1:5" x14ac:dyDescent="0.3">
      <c r="A105" s="7" t="s">
        <v>97</v>
      </c>
      <c r="E105" s="11"/>
    </row>
    <row r="106" spans="1:5" x14ac:dyDescent="0.3">
      <c r="A106" s="7"/>
      <c r="E106" s="11"/>
    </row>
    <row r="107" spans="1:5" x14ac:dyDescent="0.3">
      <c r="A107" s="7" t="s">
        <v>13</v>
      </c>
      <c r="D107" t="s">
        <v>17</v>
      </c>
      <c r="E107" s="11"/>
    </row>
    <row r="108" spans="1:5" x14ac:dyDescent="0.3">
      <c r="A108" s="7" t="s">
        <v>14</v>
      </c>
      <c r="B108" s="18">
        <v>45912</v>
      </c>
      <c r="D108" t="s">
        <v>16</v>
      </c>
      <c r="E108" s="11"/>
    </row>
    <row r="109" spans="1:5" x14ac:dyDescent="0.3">
      <c r="A109" s="7" t="s">
        <v>15</v>
      </c>
      <c r="B109" s="17" t="s">
        <v>21</v>
      </c>
      <c r="E109" s="11"/>
    </row>
    <row r="110" spans="1:5" ht="15" thickBot="1" x14ac:dyDescent="0.35">
      <c r="A110" s="5"/>
      <c r="B110" s="14"/>
      <c r="C110" s="4"/>
      <c r="D110" s="4"/>
      <c r="E110" s="12"/>
    </row>
  </sheetData>
  <sortState xmlns:xlrd2="http://schemas.microsoft.com/office/spreadsheetml/2017/richdata2" ref="A11:E99">
    <sortCondition ref="B11:B99"/>
  </sortState>
  <mergeCells count="8">
    <mergeCell ref="A7:B7"/>
    <mergeCell ref="A8:B8"/>
    <mergeCell ref="A1:E1"/>
    <mergeCell ref="A2:E2"/>
    <mergeCell ref="A3:E3"/>
    <mergeCell ref="A4:B4"/>
    <mergeCell ref="A5:B5"/>
    <mergeCell ref="A6:B6"/>
  </mergeCells>
  <printOptions horizontalCentered="1"/>
  <pageMargins left="0.70866141732283472" right="0.70866141732283472" top="0.19685039370078741" bottom="0.19685039370078741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2025-09-12T10:02:41Z</cp:lastPrinted>
  <dcterms:created xsi:type="dcterms:W3CDTF">2025-06-02T15:59:45Z</dcterms:created>
  <dcterms:modified xsi:type="dcterms:W3CDTF">2025-09-12T10:03:05Z</dcterms:modified>
</cp:coreProperties>
</file>